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AUCITELE\1PROJEKTOVÉ DNY\Belák\"/>
    </mc:Choice>
  </mc:AlternateContent>
  <xr:revisionPtr revIDLastSave="0" documentId="13_ncr:1_{47ABC689-908C-41B2-8D1A-008475A519C5}" xr6:coauthVersionLast="47" xr6:coauthVersionMax="47" xr10:uidLastSave="{00000000-0000-0000-0000-000000000000}"/>
  <bookViews>
    <workbookView xWindow="-108" yWindow="-108" windowWidth="23256" windowHeight="12456" xr2:uid="{2A869DD7-ED7A-4EA1-BDD6-A351A92D6D4D}"/>
  </bookViews>
  <sheets>
    <sheet name="Přehled medailí" sheetId="1" r:id="rId1"/>
    <sheet name="Atletika" sheetId="4" r:id="rId2"/>
    <sheet name="Průměrná rychlost atletů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" l="1"/>
  <c r="G23" i="4" s="1"/>
  <c r="L19" i="4"/>
  <c r="G19" i="4" s="1"/>
  <c r="L17" i="4"/>
  <c r="L22" i="4"/>
  <c r="G22" i="4" s="1"/>
  <c r="K22" i="4"/>
  <c r="F22" i="4" s="1"/>
  <c r="L21" i="4"/>
  <c r="G21" i="4" s="1"/>
  <c r="K21" i="4"/>
  <c r="F21" i="4" s="1"/>
  <c r="K19" i="4"/>
  <c r="F19" i="4" s="1"/>
  <c r="K17" i="4"/>
  <c r="F17" i="4" s="1"/>
  <c r="G18" i="4"/>
  <c r="F18" i="4"/>
  <c r="J19" i="4"/>
  <c r="J18" i="4"/>
  <c r="G17" i="4"/>
  <c r="F16" i="4"/>
  <c r="G16" i="4"/>
  <c r="G15" i="4"/>
  <c r="F14" i="4"/>
  <c r="L13" i="4"/>
  <c r="G13" i="4" s="1"/>
  <c r="L12" i="4"/>
  <c r="G12" i="4" s="1"/>
  <c r="L11" i="4"/>
  <c r="G11" i="4" s="1"/>
  <c r="K13" i="4"/>
  <c r="F13" i="4" s="1"/>
  <c r="K12" i="4"/>
  <c r="F12" i="4" s="1"/>
  <c r="K11" i="4"/>
  <c r="F11" i="4"/>
  <c r="L10" i="4"/>
  <c r="G10" i="4" s="1"/>
  <c r="K10" i="4"/>
  <c r="F10" i="4" s="1"/>
  <c r="G8" i="4" l="1"/>
  <c r="G9" i="4"/>
  <c r="G7" i="4"/>
  <c r="F8" i="4"/>
  <c r="F9" i="4"/>
  <c r="F7" i="4"/>
  <c r="J8" i="4"/>
  <c r="J9" i="4"/>
  <c r="J10" i="4"/>
  <c r="J11" i="4"/>
  <c r="J12" i="4"/>
  <c r="J13" i="4"/>
  <c r="J14" i="4"/>
  <c r="J15" i="4"/>
  <c r="J16" i="4"/>
  <c r="J17" i="4"/>
  <c r="J7" i="4"/>
</calcChain>
</file>

<file path=xl/sharedStrings.xml><?xml version="1.0" encoding="utf-8"?>
<sst xmlns="http://schemas.openxmlformats.org/spreadsheetml/2006/main" count="146" uniqueCount="106">
  <si>
    <t>USA</t>
  </si>
  <si>
    <t>Čína</t>
  </si>
  <si>
    <t>Rusko</t>
  </si>
  <si>
    <t>Německo</t>
  </si>
  <si>
    <t>Japonsko</t>
  </si>
  <si>
    <t>Austrálie</t>
  </si>
  <si>
    <t>Francie</t>
  </si>
  <si>
    <t>Itálie</t>
  </si>
  <si>
    <t>Nizozemsko</t>
  </si>
  <si>
    <t>Ukrajina</t>
  </si>
  <si>
    <t>Maďarsko</t>
  </si>
  <si>
    <t>Kanada</t>
  </si>
  <si>
    <t>Španělsko</t>
  </si>
  <si>
    <t>Brazílie</t>
  </si>
  <si>
    <t>Kuba</t>
  </si>
  <si>
    <t>Kazachstán</t>
  </si>
  <si>
    <t>Nový Zéland</t>
  </si>
  <si>
    <t>Irán</t>
  </si>
  <si>
    <t>Jamajka</t>
  </si>
  <si>
    <t>Bělorusko</t>
  </si>
  <si>
    <t>Česko</t>
  </si>
  <si>
    <t>Keňa</t>
  </si>
  <si>
    <t>Polsko</t>
  </si>
  <si>
    <t>Rumunsko</t>
  </si>
  <si>
    <t>Dánsko</t>
  </si>
  <si>
    <t>Švédsko</t>
  </si>
  <si>
    <t>Medaile</t>
  </si>
  <si>
    <t>Počet účastníků</t>
  </si>
  <si>
    <t>100 m</t>
  </si>
  <si>
    <t>5 000 m</t>
  </si>
  <si>
    <t>10 000 m</t>
  </si>
  <si>
    <t>Celkem účastníků</t>
  </si>
  <si>
    <t>Velká Británie</t>
  </si>
  <si>
    <t>Jižní Korea</t>
  </si>
  <si>
    <t>Švýcarsko</t>
  </si>
  <si>
    <t>Turecko</t>
  </si>
  <si>
    <t>Tchaj-wan</t>
  </si>
  <si>
    <t>Srbsko</t>
  </si>
  <si>
    <t>Norsko</t>
  </si>
  <si>
    <t>Ázerbájdžán</t>
  </si>
  <si>
    <t>Uzbekistán</t>
  </si>
  <si>
    <t>Chorvatsko</t>
  </si>
  <si>
    <t>Jihoafrická republika</t>
  </si>
  <si>
    <t>Kolumbie</t>
  </si>
  <si>
    <t>Stát</t>
  </si>
  <si>
    <t>Rusko - neutrální státy</t>
  </si>
  <si>
    <t>Atletické disciplíny</t>
  </si>
  <si>
    <t>Dráha</t>
  </si>
  <si>
    <t>V poli</t>
  </si>
  <si>
    <t>Víceboj</t>
  </si>
  <si>
    <t xml:space="preserve">200 m </t>
  </si>
  <si>
    <t xml:space="preserve">400 m </t>
  </si>
  <si>
    <t xml:space="preserve">800 m </t>
  </si>
  <si>
    <t>1 500 m</t>
  </si>
  <si>
    <t>100 m překážky</t>
  </si>
  <si>
    <t>110 m překážky</t>
  </si>
  <si>
    <t>400 m překážky</t>
  </si>
  <si>
    <t>Štafeta 4 x 100 m</t>
  </si>
  <si>
    <t>Štafeta 4 x 400 m</t>
  </si>
  <si>
    <t>Maraton</t>
  </si>
  <si>
    <t>Chůze na 20 km</t>
  </si>
  <si>
    <t>Chůze na 50 km</t>
  </si>
  <si>
    <t>Skok do dálky</t>
  </si>
  <si>
    <t>Trojskok</t>
  </si>
  <si>
    <t>Skok do výšky</t>
  </si>
  <si>
    <t>Skok o tyči</t>
  </si>
  <si>
    <t>Hod diskem</t>
  </si>
  <si>
    <t>Hod oštěpem</t>
  </si>
  <si>
    <t>Hod kladivem</t>
  </si>
  <si>
    <t>Sedmiboj</t>
  </si>
  <si>
    <t>Desetiboj</t>
  </si>
  <si>
    <t>Ženy</t>
  </si>
  <si>
    <t>Muži</t>
  </si>
  <si>
    <t>Světový rekord</t>
  </si>
  <si>
    <t>Průměrná rychlost v km/hod.</t>
  </si>
  <si>
    <t>Přehled světových rekordů v atletice</t>
  </si>
  <si>
    <t>245 cm</t>
  </si>
  <si>
    <t>623 cm</t>
  </si>
  <si>
    <t>895 cm</t>
  </si>
  <si>
    <t>18,29 m</t>
  </si>
  <si>
    <t>Vrh koulí</t>
  </si>
  <si>
    <t>23,56 m</t>
  </si>
  <si>
    <t>74,08 m</t>
  </si>
  <si>
    <t>86,74 m</t>
  </si>
  <si>
    <t>98,48 m</t>
  </si>
  <si>
    <t>209 cm</t>
  </si>
  <si>
    <t>506 cm</t>
  </si>
  <si>
    <t>752 cm</t>
  </si>
  <si>
    <t>15,74 m</t>
  </si>
  <si>
    <t>22,63 m</t>
  </si>
  <si>
    <t>76,80 m</t>
  </si>
  <si>
    <t>Jižní Afrika</t>
  </si>
  <si>
    <t>Maroko</t>
  </si>
  <si>
    <t>Uganda</t>
  </si>
  <si>
    <t>Etiopie</t>
  </si>
  <si>
    <t>Východní Německo</t>
  </si>
  <si>
    <t>Sovětský svaz</t>
  </si>
  <si>
    <t>Česká republika</t>
  </si>
  <si>
    <t>ČR</t>
  </si>
  <si>
    <t>3 000 m překážky</t>
  </si>
  <si>
    <t>Nigérie</t>
  </si>
  <si>
    <t>Venezuela</t>
  </si>
  <si>
    <t>Bulharsko</t>
  </si>
  <si>
    <t>7 291 bodů</t>
  </si>
  <si>
    <t>Paříž - odhad počtu medailí</t>
  </si>
  <si>
    <t>Přehled nejúspěšnějších států v počtu medailí na letní olympiádě v letech 2012 - 2020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</si>
</sst>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 Light"/>
      <family val="2"/>
      <charset val="238"/>
      <scheme val="major"/>
    </font>
    <font>
      <sz val="14"/>
      <color rgb="FF000000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4"/>
      <color rgb="FF202122"/>
      <name val="Calibri Light"/>
      <family val="2"/>
      <charset val="238"/>
      <scheme val="major"/>
    </font>
    <font>
      <sz val="14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8F9F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" fontId="4" fillId="0" borderId="0" xfId="0" applyNumberFormat="1" applyFont="1" applyAlignment="1"/>
    <xf numFmtId="1" fontId="5" fillId="0" borderId="0" xfId="0" applyNumberFormat="1" applyFont="1" applyAlignment="1"/>
    <xf numFmtId="0" fontId="4" fillId="0" borderId="0" xfId="0" applyFont="1"/>
    <xf numFmtId="1" fontId="5" fillId="0" borderId="4" xfId="0" applyNumberFormat="1" applyFont="1" applyBorder="1" applyAlignment="1"/>
    <xf numFmtId="1" fontId="6" fillId="3" borderId="19" xfId="0" applyNumberFormat="1" applyFont="1" applyFill="1" applyBorder="1" applyAlignment="1"/>
    <xf numFmtId="1" fontId="5" fillId="0" borderId="27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/>
    <xf numFmtId="1" fontId="5" fillId="0" borderId="9" xfId="0" applyNumberFormat="1" applyFont="1" applyBorder="1" applyAlignment="1"/>
    <xf numFmtId="1" fontId="6" fillId="3" borderId="20" xfId="0" applyNumberFormat="1" applyFont="1" applyFill="1" applyBorder="1" applyAlignment="1"/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/>
    <xf numFmtId="1" fontId="7" fillId="2" borderId="12" xfId="0" applyNumberFormat="1" applyFont="1" applyFill="1" applyBorder="1" applyAlignment="1">
      <alignment wrapText="1"/>
    </xf>
    <xf numFmtId="0" fontId="1" fillId="4" borderId="1" xfId="0" applyFont="1" applyFill="1" applyBorder="1"/>
    <xf numFmtId="1" fontId="7" fillId="2" borderId="13" xfId="0" applyNumberFormat="1" applyFont="1" applyFill="1" applyBorder="1" applyAlignment="1">
      <alignment wrapText="1"/>
    </xf>
    <xf numFmtId="1" fontId="2" fillId="0" borderId="14" xfId="0" applyNumberFormat="1" applyFont="1" applyBorder="1" applyAlignment="1"/>
    <xf numFmtId="3" fontId="2" fillId="0" borderId="12" xfId="0" applyNumberFormat="1" applyFont="1" applyBorder="1" applyAlignment="1"/>
    <xf numFmtId="3" fontId="2" fillId="0" borderId="14" xfId="0" applyNumberFormat="1" applyFont="1" applyBorder="1" applyAlignment="1"/>
    <xf numFmtId="1" fontId="1" fillId="0" borderId="14" xfId="0" applyNumberFormat="1" applyFont="1" applyBorder="1" applyAlignment="1"/>
    <xf numFmtId="1" fontId="2" fillId="0" borderId="0" xfId="0" applyNumberFormat="1" applyFont="1" applyBorder="1" applyAlignment="1"/>
    <xf numFmtId="1" fontId="7" fillId="2" borderId="7" xfId="0" applyNumberFormat="1" applyFont="1" applyFill="1" applyBorder="1" applyAlignment="1">
      <alignment wrapText="1"/>
    </xf>
    <xf numFmtId="1" fontId="7" fillId="2" borderId="3" xfId="0" applyNumberFormat="1" applyFont="1" applyFill="1" applyBorder="1" applyAlignment="1">
      <alignment wrapText="1"/>
    </xf>
    <xf numFmtId="1" fontId="2" fillId="0" borderId="8" xfId="0" applyNumberFormat="1" applyFont="1" applyBorder="1" applyAlignment="1"/>
    <xf numFmtId="3" fontId="2" fillId="0" borderId="7" xfId="0" applyNumberFormat="1" applyFont="1" applyBorder="1" applyAlignment="1"/>
    <xf numFmtId="3" fontId="2" fillId="0" borderId="8" xfId="0" applyNumberFormat="1" applyFont="1" applyBorder="1" applyAlignment="1"/>
    <xf numFmtId="1" fontId="1" fillId="0" borderId="8" xfId="0" applyNumberFormat="1" applyFont="1" applyBorder="1" applyAlignment="1"/>
    <xf numFmtId="1" fontId="2" fillId="0" borderId="0" xfId="0" applyNumberFormat="1" applyFont="1" applyAlignment="1"/>
    <xf numFmtId="0" fontId="1" fillId="4" borderId="2" xfId="0" applyFont="1" applyFill="1" applyBorder="1"/>
    <xf numFmtId="3" fontId="2" fillId="0" borderId="15" xfId="0" applyNumberFormat="1" applyFont="1" applyBorder="1" applyAlignment="1"/>
    <xf numFmtId="1" fontId="1" fillId="0" borderId="15" xfId="0" applyNumberFormat="1" applyFont="1" applyBorder="1" applyAlignment="1"/>
    <xf numFmtId="1" fontId="5" fillId="0" borderId="16" xfId="0" applyNumberFormat="1" applyFont="1" applyBorder="1" applyAlignment="1"/>
    <xf numFmtId="1" fontId="6" fillId="3" borderId="21" xfId="0" applyNumberFormat="1" applyFont="1" applyFill="1" applyBorder="1" applyAlignment="1"/>
    <xf numFmtId="1" fontId="5" fillId="0" borderId="17" xfId="0" applyNumberFormat="1" applyFont="1" applyBorder="1" applyAlignment="1"/>
    <xf numFmtId="1" fontId="5" fillId="0" borderId="18" xfId="0" applyNumberFormat="1" applyFont="1" applyBorder="1" applyAlignment="1"/>
    <xf numFmtId="3" fontId="5" fillId="0" borderId="16" xfId="0" applyNumberFormat="1" applyFont="1" applyBorder="1" applyAlignment="1"/>
    <xf numFmtId="3" fontId="5" fillId="0" borderId="18" xfId="0" applyNumberFormat="1" applyFont="1" applyBorder="1" applyAlignment="1"/>
    <xf numFmtId="1" fontId="6" fillId="3" borderId="0" xfId="0" applyNumberFormat="1" applyFont="1" applyFill="1" applyAlignment="1"/>
    <xf numFmtId="3" fontId="4" fillId="0" borderId="0" xfId="0" applyNumberFormat="1" applyFont="1" applyAlignment="1"/>
    <xf numFmtId="0" fontId="4" fillId="0" borderId="28" xfId="0" applyFont="1" applyBorder="1"/>
    <xf numFmtId="0" fontId="5" fillId="0" borderId="33" xfId="0" applyFont="1" applyBorder="1"/>
    <xf numFmtId="0" fontId="5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5" borderId="8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4" fillId="5" borderId="11" xfId="0" applyFont="1" applyFill="1" applyBorder="1"/>
    <xf numFmtId="0" fontId="5" fillId="0" borderId="25" xfId="0" applyFont="1" applyBorder="1" applyAlignment="1">
      <alignment horizontal="center"/>
    </xf>
    <xf numFmtId="0" fontId="5" fillId="0" borderId="22" xfId="0" applyFont="1" applyBorder="1"/>
    <xf numFmtId="0" fontId="4" fillId="0" borderId="23" xfId="0" applyFont="1" applyBorder="1"/>
    <xf numFmtId="0" fontId="5" fillId="0" borderId="23" xfId="0" applyFont="1" applyBorder="1"/>
    <xf numFmtId="0" fontId="5" fillId="0" borderId="28" xfId="0" applyFont="1" applyBorder="1"/>
    <xf numFmtId="0" fontId="4" fillId="0" borderId="34" xfId="0" applyFont="1" applyBorder="1"/>
    <xf numFmtId="0" fontId="5" fillId="0" borderId="34" xfId="0" applyFont="1" applyBorder="1"/>
    <xf numFmtId="0" fontId="4" fillId="0" borderId="29" xfId="0" applyFont="1" applyBorder="1"/>
    <xf numFmtId="0" fontId="4" fillId="5" borderId="7" xfId="0" applyFont="1" applyFill="1" applyBorder="1"/>
    <xf numFmtId="0" fontId="5" fillId="0" borderId="19" xfId="0" applyFont="1" applyBorder="1"/>
    <xf numFmtId="0" fontId="4" fillId="0" borderId="35" xfId="0" applyFont="1" applyBorder="1"/>
    <xf numFmtId="0" fontId="4" fillId="5" borderId="35" xfId="0" applyFont="1" applyFill="1" applyBorder="1"/>
    <xf numFmtId="0" fontId="5" fillId="0" borderId="35" xfId="0" applyFont="1" applyBorder="1"/>
    <xf numFmtId="0" fontId="5" fillId="5" borderId="23" xfId="0" applyFont="1" applyFill="1" applyBorder="1"/>
    <xf numFmtId="0" fontId="4" fillId="5" borderId="9" xfId="0" applyFont="1" applyFill="1" applyBorder="1"/>
    <xf numFmtId="3" fontId="4" fillId="0" borderId="7" xfId="0" applyNumberFormat="1" applyFont="1" applyBorder="1"/>
    <xf numFmtId="3" fontId="4" fillId="0" borderId="9" xfId="0" applyNumberFormat="1" applyFont="1" applyBorder="1"/>
    <xf numFmtId="2" fontId="4" fillId="0" borderId="7" xfId="0" applyNumberFormat="1" applyFont="1" applyBorder="1"/>
    <xf numFmtId="2" fontId="0" fillId="0" borderId="0" xfId="0" applyNumberFormat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23" xfId="0" applyNumberFormat="1" applyFont="1" applyBorder="1"/>
    <xf numFmtId="164" fontId="4" fillId="0" borderId="35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164" fontId="5" fillId="0" borderId="23" xfId="0" applyNumberFormat="1" applyFont="1" applyBorder="1"/>
    <xf numFmtId="164" fontId="5" fillId="0" borderId="35" xfId="0" applyNumberFormat="1" applyFont="1" applyBorder="1"/>
    <xf numFmtId="164" fontId="4" fillId="5" borderId="23" xfId="0" applyNumberFormat="1" applyFont="1" applyFill="1" applyBorder="1"/>
    <xf numFmtId="164" fontId="8" fillId="5" borderId="35" xfId="0" applyNumberFormat="1" applyFont="1" applyFill="1" applyBorder="1"/>
    <xf numFmtId="2" fontId="4" fillId="0" borderId="23" xfId="0" applyNumberFormat="1" applyFont="1" applyBorder="1"/>
    <xf numFmtId="165" fontId="4" fillId="0" borderId="0" xfId="0" applyNumberFormat="1" applyFont="1"/>
    <xf numFmtId="165" fontId="5" fillId="0" borderId="24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5" fontId="5" fillId="0" borderId="4" xfId="0" applyNumberFormat="1" applyFont="1" applyBorder="1"/>
    <xf numFmtId="165" fontId="5" fillId="0" borderId="6" xfId="0" applyNumberFormat="1" applyFont="1" applyBorder="1"/>
    <xf numFmtId="165" fontId="4" fillId="0" borderId="8" xfId="0" applyNumberFormat="1" applyFont="1" applyBorder="1"/>
    <xf numFmtId="165" fontId="4" fillId="5" borderId="8" xfId="0" applyNumberFormat="1" applyFont="1" applyFill="1" applyBorder="1"/>
    <xf numFmtId="165" fontId="5" fillId="0" borderId="8" xfId="0" applyNumberFormat="1" applyFont="1" applyBorder="1"/>
    <xf numFmtId="165" fontId="4" fillId="5" borderId="11" xfId="0" applyNumberFormat="1" applyFont="1" applyFill="1" applyBorder="1"/>
    <xf numFmtId="165" fontId="4" fillId="3" borderId="11" xfId="0" applyNumberFormat="1" applyFont="1" applyFill="1" applyBorder="1"/>
    <xf numFmtId="0" fontId="5" fillId="0" borderId="36" xfId="0" applyFont="1" applyBorder="1" applyAlignment="1">
      <alignment horizontal="center"/>
    </xf>
    <xf numFmtId="0" fontId="4" fillId="0" borderId="20" xfId="0" applyFont="1" applyBorder="1"/>
    <xf numFmtId="165" fontId="4" fillId="0" borderId="37" xfId="0" applyNumberFormat="1" applyFont="1" applyBorder="1"/>
    <xf numFmtId="165" fontId="4" fillId="5" borderId="37" xfId="0" applyNumberFormat="1" applyFont="1" applyFill="1" applyBorder="1"/>
    <xf numFmtId="165" fontId="5" fillId="0" borderId="37" xfId="0" applyNumberFormat="1" applyFont="1" applyBorder="1"/>
    <xf numFmtId="165" fontId="4" fillId="3" borderId="37" xfId="0" applyNumberFormat="1" applyFont="1" applyFill="1" applyBorder="1"/>
    <xf numFmtId="165" fontId="4" fillId="5" borderId="38" xfId="0" applyNumberFormat="1" applyFont="1" applyFill="1" applyBorder="1"/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Průměrná rychlost</a:t>
            </a:r>
            <a:r>
              <a:rPr lang="cs-CZ" b="1" baseline="0"/>
              <a:t> atletů při běhu na různou vzdálenost - světové rekordy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ženy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Atletika!$A$7:$A$13</c:f>
              <c:strCache>
                <c:ptCount val="7"/>
                <c:pt idx="0">
                  <c:v>100 m</c:v>
                </c:pt>
                <c:pt idx="1">
                  <c:v>200 m </c:v>
                </c:pt>
                <c:pt idx="2">
                  <c:v>400 m </c:v>
                </c:pt>
                <c:pt idx="3">
                  <c:v>800 m </c:v>
                </c:pt>
                <c:pt idx="4">
                  <c:v>1 500 m</c:v>
                </c:pt>
                <c:pt idx="5">
                  <c:v>5 000 m</c:v>
                </c:pt>
                <c:pt idx="6">
                  <c:v>10 000 m</c:v>
                </c:pt>
              </c:strCache>
            </c:strRef>
          </c:cat>
          <c:val>
            <c:numRef>
              <c:f>Atletika!$F$7:$F$13</c:f>
              <c:numCache>
                <c:formatCode>0.0</c:formatCode>
                <c:ptCount val="7"/>
                <c:pt idx="0">
                  <c:v>34.31839847473784</c:v>
                </c:pt>
                <c:pt idx="1">
                  <c:v>33.739456419868795</c:v>
                </c:pt>
                <c:pt idx="2">
                  <c:v>30.252100840336137</c:v>
                </c:pt>
                <c:pt idx="3">
                  <c:v>25.419240953221536</c:v>
                </c:pt>
                <c:pt idx="4">
                  <c:v>23.570493234395467</c:v>
                </c:pt>
                <c:pt idx="5">
                  <c:v>21.423470602237561</c:v>
                </c:pt>
                <c:pt idx="6">
                  <c:v>20.67777139574957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0-48ED-BEF4-BA9947C87C78}"/>
            </c:ext>
          </c:extLst>
        </c:ser>
        <c:ser>
          <c:idx val="1"/>
          <c:order val="1"/>
          <c:tx>
            <c:v>muži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Atletika!$A$7:$A$13</c:f>
              <c:strCache>
                <c:ptCount val="7"/>
                <c:pt idx="0">
                  <c:v>100 m</c:v>
                </c:pt>
                <c:pt idx="1">
                  <c:v>200 m </c:v>
                </c:pt>
                <c:pt idx="2">
                  <c:v>400 m </c:v>
                </c:pt>
                <c:pt idx="3">
                  <c:v>800 m </c:v>
                </c:pt>
                <c:pt idx="4">
                  <c:v>1 500 m</c:v>
                </c:pt>
                <c:pt idx="5">
                  <c:v>5 000 m</c:v>
                </c:pt>
                <c:pt idx="6">
                  <c:v>10 000 m</c:v>
                </c:pt>
              </c:strCache>
            </c:strRef>
          </c:cat>
          <c:val>
            <c:numRef>
              <c:f>Atletika!$G$7:$G$13</c:f>
              <c:numCache>
                <c:formatCode>0.0</c:formatCode>
                <c:ptCount val="7"/>
                <c:pt idx="0">
                  <c:v>37.578288100208773</c:v>
                </c:pt>
                <c:pt idx="1">
                  <c:v>37.519541427826994</c:v>
                </c:pt>
                <c:pt idx="2">
                  <c:v>33.465024401580294</c:v>
                </c:pt>
                <c:pt idx="3">
                  <c:v>28.543111992071356</c:v>
                </c:pt>
                <c:pt idx="4">
                  <c:v>26.21359223300971</c:v>
                </c:pt>
                <c:pt idx="5">
                  <c:v>23.828435266084192</c:v>
                </c:pt>
                <c:pt idx="6">
                  <c:v>22.915340547422023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0-48ED-BEF4-BA9947C8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110880"/>
        <c:axId val="1088110048"/>
      </c:lineChart>
      <c:catAx>
        <c:axId val="10881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8110048"/>
        <c:crosses val="autoZero"/>
        <c:auto val="1"/>
        <c:lblAlgn val="ctr"/>
        <c:lblOffset val="100"/>
        <c:noMultiLvlLbl val="0"/>
      </c:catAx>
      <c:valAx>
        <c:axId val="10881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81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487680</xdr:colOff>
      <xdr:row>26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F107347-046F-465C-97B9-7AC25D073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BC01-1EFA-4813-9F96-D3D859E14392}">
  <dimension ref="A1:J46"/>
  <sheetViews>
    <sheetView tabSelected="1" zoomScale="85" zoomScaleNormal="85" workbookViewId="0">
      <selection activeCell="A3" sqref="A3"/>
    </sheetView>
  </sheetViews>
  <sheetFormatPr defaultRowHeight="18" x14ac:dyDescent="0.35"/>
  <cols>
    <col min="1" max="1" width="3.5546875" style="1" customWidth="1"/>
    <col min="2" max="2" width="39" style="39" customWidth="1"/>
    <col min="3" max="5" width="10.77734375" style="1" customWidth="1"/>
    <col min="6" max="7" width="10.77734375" style="40" customWidth="1"/>
    <col min="8" max="8" width="22.33203125" style="2" customWidth="1"/>
    <col min="9" max="10" width="9" style="1" customWidth="1"/>
    <col min="11" max="16384" width="8.88671875" style="3"/>
  </cols>
  <sheetData>
    <row r="1" spans="1:10" x14ac:dyDescent="0.35">
      <c r="B1" s="2"/>
      <c r="F1" s="1"/>
      <c r="G1" s="1"/>
    </row>
    <row r="2" spans="1:10" ht="21" x14ac:dyDescent="0.4">
      <c r="A2" s="105" t="s">
        <v>105</v>
      </c>
      <c r="B2" s="105"/>
      <c r="C2" s="105"/>
      <c r="D2" s="105"/>
      <c r="E2" s="105"/>
      <c r="F2" s="105"/>
      <c r="G2" s="105"/>
      <c r="H2" s="105"/>
    </row>
    <row r="3" spans="1:10" ht="18.600000000000001" thickBot="1" x14ac:dyDescent="0.4">
      <c r="B3" s="2"/>
      <c r="F3" s="1"/>
      <c r="G3" s="1"/>
    </row>
    <row r="4" spans="1:10" s="8" customFormat="1" ht="36" x14ac:dyDescent="0.35">
      <c r="A4" s="4"/>
      <c r="B4" s="5"/>
      <c r="C4" s="100" t="s">
        <v>26</v>
      </c>
      <c r="D4" s="101"/>
      <c r="E4" s="102"/>
      <c r="F4" s="103" t="s">
        <v>27</v>
      </c>
      <c r="G4" s="104"/>
      <c r="H4" s="6" t="s">
        <v>104</v>
      </c>
      <c r="I4" s="7"/>
      <c r="J4" s="7"/>
    </row>
    <row r="5" spans="1:10" s="8" customFormat="1" ht="18.600000000000001" thickBot="1" x14ac:dyDescent="0.4">
      <c r="A5" s="9"/>
      <c r="B5" s="10" t="s">
        <v>44</v>
      </c>
      <c r="C5" s="11">
        <v>2020</v>
      </c>
      <c r="D5" s="12">
        <v>2016</v>
      </c>
      <c r="E5" s="13">
        <v>2012</v>
      </c>
      <c r="F5" s="11">
        <v>2020</v>
      </c>
      <c r="G5" s="13">
        <v>2012</v>
      </c>
      <c r="H5" s="13">
        <v>2024</v>
      </c>
      <c r="I5" s="14"/>
      <c r="J5" s="14"/>
    </row>
    <row r="6" spans="1:10" x14ac:dyDescent="0.35">
      <c r="A6" s="15"/>
      <c r="B6" s="16" t="s">
        <v>0</v>
      </c>
      <c r="C6" s="15">
        <v>113</v>
      </c>
      <c r="D6" s="17">
        <v>121</v>
      </c>
      <c r="E6" s="18">
        <v>104</v>
      </c>
      <c r="F6" s="19">
        <v>630</v>
      </c>
      <c r="G6" s="20">
        <v>529</v>
      </c>
      <c r="H6" s="21">
        <v>115</v>
      </c>
      <c r="I6" s="22"/>
      <c r="J6" s="22"/>
    </row>
    <row r="7" spans="1:10" x14ac:dyDescent="0.35">
      <c r="A7" s="23"/>
      <c r="B7" s="16" t="s">
        <v>1</v>
      </c>
      <c r="C7" s="23">
        <v>89</v>
      </c>
      <c r="D7" s="24">
        <v>70</v>
      </c>
      <c r="E7" s="25">
        <v>88</v>
      </c>
      <c r="F7" s="26">
        <v>414</v>
      </c>
      <c r="G7" s="27">
        <v>621</v>
      </c>
      <c r="H7" s="28">
        <v>78</v>
      </c>
      <c r="I7" s="22"/>
      <c r="J7" s="22"/>
    </row>
    <row r="8" spans="1:10" x14ac:dyDescent="0.35">
      <c r="A8" s="23"/>
      <c r="B8" s="16" t="s">
        <v>32</v>
      </c>
      <c r="C8" s="23">
        <v>64</v>
      </c>
      <c r="D8" s="24">
        <v>67</v>
      </c>
      <c r="E8" s="25">
        <v>65</v>
      </c>
      <c r="F8" s="26">
        <v>376</v>
      </c>
      <c r="G8" s="27">
        <v>556</v>
      </c>
      <c r="H8" s="28">
        <v>70</v>
      </c>
      <c r="I8" s="22"/>
      <c r="J8" s="22"/>
    </row>
    <row r="9" spans="1:10" x14ac:dyDescent="0.35">
      <c r="A9" s="23"/>
      <c r="B9" s="16" t="s">
        <v>4</v>
      </c>
      <c r="C9" s="23">
        <v>58</v>
      </c>
      <c r="D9" s="24">
        <v>41</v>
      </c>
      <c r="E9" s="25">
        <v>38</v>
      </c>
      <c r="F9" s="26">
        <v>552</v>
      </c>
      <c r="G9" s="27">
        <v>305</v>
      </c>
      <c r="H9" s="28">
        <v>61</v>
      </c>
      <c r="I9" s="22"/>
      <c r="J9" s="22"/>
    </row>
    <row r="10" spans="1:10" x14ac:dyDescent="0.35">
      <c r="A10" s="23"/>
      <c r="B10" s="16" t="s">
        <v>45</v>
      </c>
      <c r="C10" s="23">
        <v>71</v>
      </c>
      <c r="D10" s="24">
        <v>56</v>
      </c>
      <c r="E10" s="25">
        <v>82</v>
      </c>
      <c r="F10" s="26">
        <v>335</v>
      </c>
      <c r="G10" s="27">
        <v>444</v>
      </c>
      <c r="H10" s="28">
        <v>51</v>
      </c>
      <c r="I10" s="22"/>
      <c r="J10" s="22"/>
    </row>
    <row r="11" spans="1:10" x14ac:dyDescent="0.35">
      <c r="A11" s="23"/>
      <c r="B11" s="16" t="s">
        <v>5</v>
      </c>
      <c r="C11" s="23">
        <v>46</v>
      </c>
      <c r="D11" s="24">
        <v>29</v>
      </c>
      <c r="E11" s="25">
        <v>35</v>
      </c>
      <c r="F11" s="26">
        <v>469</v>
      </c>
      <c r="G11" s="27">
        <v>440</v>
      </c>
      <c r="H11" s="28">
        <v>46</v>
      </c>
      <c r="I11" s="29"/>
      <c r="J11" s="29"/>
    </row>
    <row r="12" spans="1:10" x14ac:dyDescent="0.35">
      <c r="A12" s="23"/>
      <c r="B12" s="16" t="s">
        <v>8</v>
      </c>
      <c r="C12" s="23">
        <v>36</v>
      </c>
      <c r="D12" s="24">
        <v>19</v>
      </c>
      <c r="E12" s="25">
        <v>20</v>
      </c>
      <c r="F12" s="26">
        <v>257</v>
      </c>
      <c r="G12" s="27">
        <v>173</v>
      </c>
      <c r="H12" s="28">
        <v>41</v>
      </c>
      <c r="I12" s="29"/>
      <c r="J12" s="29"/>
    </row>
    <row r="13" spans="1:10" x14ac:dyDescent="0.35">
      <c r="A13" s="23"/>
      <c r="B13" s="16" t="s">
        <v>3</v>
      </c>
      <c r="C13" s="23">
        <v>37</v>
      </c>
      <c r="D13" s="24">
        <v>42</v>
      </c>
      <c r="E13" s="25">
        <v>44</v>
      </c>
      <c r="F13" s="26">
        <v>425</v>
      </c>
      <c r="G13" s="27">
        <v>392</v>
      </c>
      <c r="H13" s="28">
        <v>40</v>
      </c>
      <c r="I13" s="29"/>
      <c r="J13" s="29"/>
    </row>
    <row r="14" spans="1:10" x14ac:dyDescent="0.35">
      <c r="A14" s="23"/>
      <c r="B14" s="16" t="s">
        <v>7</v>
      </c>
      <c r="C14" s="23">
        <v>40</v>
      </c>
      <c r="D14" s="24">
        <v>28</v>
      </c>
      <c r="E14" s="25">
        <v>28</v>
      </c>
      <c r="F14" s="26">
        <v>384</v>
      </c>
      <c r="G14" s="27">
        <v>284</v>
      </c>
      <c r="H14" s="28">
        <v>37</v>
      </c>
      <c r="I14" s="29"/>
      <c r="J14" s="29"/>
    </row>
    <row r="15" spans="1:10" x14ac:dyDescent="0.35">
      <c r="A15" s="23"/>
      <c r="B15" s="16" t="s">
        <v>6</v>
      </c>
      <c r="C15" s="23">
        <v>33</v>
      </c>
      <c r="D15" s="24">
        <v>42</v>
      </c>
      <c r="E15" s="25">
        <v>34</v>
      </c>
      <c r="F15" s="26">
        <v>403</v>
      </c>
      <c r="G15" s="27">
        <v>332</v>
      </c>
      <c r="H15" s="28">
        <v>32</v>
      </c>
      <c r="I15" s="29"/>
      <c r="J15" s="29"/>
    </row>
    <row r="16" spans="1:10" x14ac:dyDescent="0.35">
      <c r="A16" s="23"/>
      <c r="B16" s="16" t="s">
        <v>11</v>
      </c>
      <c r="C16" s="23">
        <v>24</v>
      </c>
      <c r="D16" s="24">
        <v>22</v>
      </c>
      <c r="E16" s="25">
        <v>18</v>
      </c>
      <c r="F16" s="26">
        <v>382</v>
      </c>
      <c r="G16" s="27">
        <v>273</v>
      </c>
      <c r="H16" s="28"/>
      <c r="I16" s="29"/>
      <c r="J16" s="29"/>
    </row>
    <row r="17" spans="1:10" x14ac:dyDescent="0.35">
      <c r="A17" s="23"/>
      <c r="B17" s="16" t="s">
        <v>13</v>
      </c>
      <c r="C17" s="23">
        <v>21</v>
      </c>
      <c r="D17" s="24">
        <v>19</v>
      </c>
      <c r="E17" s="25">
        <v>17</v>
      </c>
      <c r="F17" s="26">
        <v>311</v>
      </c>
      <c r="G17" s="27">
        <v>272</v>
      </c>
      <c r="H17" s="28"/>
      <c r="I17" s="29"/>
      <c r="J17" s="29"/>
    </row>
    <row r="18" spans="1:10" x14ac:dyDescent="0.35">
      <c r="A18" s="23"/>
      <c r="B18" s="16" t="s">
        <v>16</v>
      </c>
      <c r="C18" s="23">
        <v>20</v>
      </c>
      <c r="D18" s="24">
        <v>18</v>
      </c>
      <c r="E18" s="25">
        <v>13</v>
      </c>
      <c r="F18" s="26">
        <v>223</v>
      </c>
      <c r="G18" s="27">
        <v>184</v>
      </c>
      <c r="H18" s="28"/>
      <c r="I18" s="29"/>
      <c r="J18" s="29"/>
    </row>
    <row r="19" spans="1:10" x14ac:dyDescent="0.35">
      <c r="A19" s="23"/>
      <c r="B19" s="16" t="s">
        <v>10</v>
      </c>
      <c r="C19" s="23">
        <v>20</v>
      </c>
      <c r="D19" s="24">
        <v>15</v>
      </c>
      <c r="E19" s="25">
        <v>18</v>
      </c>
      <c r="F19" s="26">
        <v>176</v>
      </c>
      <c r="G19" s="27">
        <v>152</v>
      </c>
      <c r="H19" s="28"/>
      <c r="I19" s="29"/>
      <c r="J19" s="29"/>
    </row>
    <row r="20" spans="1:10" x14ac:dyDescent="0.35">
      <c r="A20" s="23"/>
      <c r="B20" s="30" t="s">
        <v>33</v>
      </c>
      <c r="C20" s="23">
        <v>20</v>
      </c>
      <c r="D20" s="24">
        <v>21</v>
      </c>
      <c r="E20" s="25">
        <v>28</v>
      </c>
      <c r="F20" s="26">
        <v>236</v>
      </c>
      <c r="G20" s="27">
        <v>245</v>
      </c>
      <c r="H20" s="28"/>
      <c r="I20" s="29"/>
      <c r="J20" s="29"/>
    </row>
    <row r="21" spans="1:10" x14ac:dyDescent="0.35">
      <c r="A21" s="23"/>
      <c r="B21" s="30" t="s">
        <v>39</v>
      </c>
      <c r="C21" s="23"/>
      <c r="D21" s="24">
        <v>18</v>
      </c>
      <c r="E21" s="25"/>
      <c r="F21" s="26"/>
      <c r="G21" s="27"/>
      <c r="H21" s="28"/>
      <c r="I21" s="29"/>
      <c r="J21" s="29"/>
    </row>
    <row r="22" spans="1:10" x14ac:dyDescent="0.35">
      <c r="A22" s="23"/>
      <c r="B22" s="16" t="s">
        <v>9</v>
      </c>
      <c r="C22" s="23">
        <v>19</v>
      </c>
      <c r="D22" s="24">
        <v>11</v>
      </c>
      <c r="E22" s="25">
        <v>20</v>
      </c>
      <c r="F22" s="26">
        <v>156</v>
      </c>
      <c r="G22" s="27">
        <v>238</v>
      </c>
      <c r="H22" s="28"/>
      <c r="I22" s="29"/>
      <c r="J22" s="29"/>
    </row>
    <row r="23" spans="1:10" x14ac:dyDescent="0.35">
      <c r="A23" s="23"/>
      <c r="B23" s="16" t="s">
        <v>12</v>
      </c>
      <c r="C23" s="23">
        <v>17</v>
      </c>
      <c r="D23" s="24">
        <v>17</v>
      </c>
      <c r="E23" s="25">
        <v>17</v>
      </c>
      <c r="F23" s="26">
        <v>333</v>
      </c>
      <c r="G23" s="27">
        <v>282</v>
      </c>
      <c r="H23" s="28"/>
      <c r="I23" s="29"/>
      <c r="J23" s="29"/>
    </row>
    <row r="24" spans="1:10" x14ac:dyDescent="0.35">
      <c r="A24" s="23"/>
      <c r="B24" s="16" t="s">
        <v>15</v>
      </c>
      <c r="C24" s="23"/>
      <c r="D24" s="24">
        <v>17</v>
      </c>
      <c r="E24" s="25"/>
      <c r="F24" s="26"/>
      <c r="G24" s="27"/>
      <c r="H24" s="28"/>
      <c r="I24" s="29"/>
      <c r="J24" s="29"/>
    </row>
    <row r="25" spans="1:10" x14ac:dyDescent="0.35">
      <c r="A25" s="23"/>
      <c r="B25" s="16" t="s">
        <v>14</v>
      </c>
      <c r="C25" s="23">
        <v>15</v>
      </c>
      <c r="D25" s="24">
        <v>11</v>
      </c>
      <c r="E25" s="25">
        <v>14</v>
      </c>
      <c r="F25" s="26">
        <v>68</v>
      </c>
      <c r="G25" s="27">
        <v>109</v>
      </c>
      <c r="H25" s="28"/>
      <c r="I25" s="29"/>
      <c r="J25" s="29"/>
    </row>
    <row r="26" spans="1:10" x14ac:dyDescent="0.35">
      <c r="A26" s="23"/>
      <c r="B26" s="16" t="s">
        <v>22</v>
      </c>
      <c r="C26" s="23">
        <v>14</v>
      </c>
      <c r="D26" s="24">
        <v>11</v>
      </c>
      <c r="E26" s="25">
        <v>10</v>
      </c>
      <c r="F26" s="26">
        <v>216</v>
      </c>
      <c r="G26" s="27">
        <v>223</v>
      </c>
      <c r="H26" s="28"/>
      <c r="I26" s="29"/>
      <c r="J26" s="29"/>
    </row>
    <row r="27" spans="1:10" x14ac:dyDescent="0.35">
      <c r="A27" s="23"/>
      <c r="B27" s="16" t="s">
        <v>34</v>
      </c>
      <c r="C27" s="23">
        <v>13</v>
      </c>
      <c r="D27" s="24"/>
      <c r="E27" s="25"/>
      <c r="F27" s="26">
        <v>104</v>
      </c>
      <c r="G27" s="27"/>
      <c r="H27" s="28"/>
      <c r="I27" s="29"/>
      <c r="J27" s="29"/>
    </row>
    <row r="28" spans="1:10" x14ac:dyDescent="0.35">
      <c r="A28" s="23"/>
      <c r="B28" s="16" t="s">
        <v>17</v>
      </c>
      <c r="C28" s="23"/>
      <c r="D28" s="24"/>
      <c r="E28" s="25">
        <v>12</v>
      </c>
      <c r="F28" s="26"/>
      <c r="G28" s="27"/>
      <c r="H28" s="28"/>
      <c r="I28" s="29"/>
      <c r="J28" s="29"/>
    </row>
    <row r="29" spans="1:10" x14ac:dyDescent="0.35">
      <c r="A29" s="23"/>
      <c r="B29" s="16" t="s">
        <v>21</v>
      </c>
      <c r="C29" s="23"/>
      <c r="D29" s="24">
        <v>13</v>
      </c>
      <c r="E29" s="25"/>
      <c r="F29" s="26"/>
      <c r="G29" s="27"/>
      <c r="H29" s="28"/>
      <c r="I29" s="29"/>
      <c r="J29" s="29"/>
    </row>
    <row r="30" spans="1:10" x14ac:dyDescent="0.35">
      <c r="A30" s="23"/>
      <c r="B30" s="16" t="s">
        <v>35</v>
      </c>
      <c r="C30" s="23">
        <v>13</v>
      </c>
      <c r="D30" s="24"/>
      <c r="E30" s="25"/>
      <c r="F30" s="26">
        <v>108</v>
      </c>
      <c r="G30" s="27"/>
      <c r="H30" s="28"/>
      <c r="I30" s="29"/>
      <c r="J30" s="29"/>
    </row>
    <row r="31" spans="1:10" x14ac:dyDescent="0.35">
      <c r="A31" s="23"/>
      <c r="B31" s="16" t="s">
        <v>40</v>
      </c>
      <c r="C31" s="23"/>
      <c r="D31" s="24">
        <v>13</v>
      </c>
      <c r="E31" s="25"/>
      <c r="F31" s="26"/>
      <c r="G31" s="27"/>
      <c r="H31" s="28"/>
      <c r="I31" s="29"/>
      <c r="J31" s="29"/>
    </row>
    <row r="32" spans="1:10" x14ac:dyDescent="0.35">
      <c r="A32" s="23"/>
      <c r="B32" s="16" t="s">
        <v>36</v>
      </c>
      <c r="C32" s="23">
        <v>12</v>
      </c>
      <c r="D32" s="24"/>
      <c r="E32" s="25"/>
      <c r="F32" s="26">
        <v>68</v>
      </c>
      <c r="G32" s="27"/>
      <c r="H32" s="28"/>
      <c r="I32" s="29"/>
      <c r="J32" s="29"/>
    </row>
    <row r="33" spans="1:10" x14ac:dyDescent="0.35">
      <c r="A33" s="23"/>
      <c r="B33" s="16" t="s">
        <v>97</v>
      </c>
      <c r="C33" s="23">
        <v>11</v>
      </c>
      <c r="D33" s="24">
        <v>10</v>
      </c>
      <c r="E33" s="25">
        <v>11</v>
      </c>
      <c r="F33" s="26">
        <v>117</v>
      </c>
      <c r="G33" s="27">
        <v>133</v>
      </c>
      <c r="H33" s="28">
        <v>12</v>
      </c>
      <c r="I33" s="29"/>
      <c r="J33" s="29"/>
    </row>
    <row r="34" spans="1:10" x14ac:dyDescent="0.35">
      <c r="A34" s="23"/>
      <c r="B34" s="16" t="s">
        <v>24</v>
      </c>
      <c r="C34" s="23">
        <v>11</v>
      </c>
      <c r="D34" s="24">
        <v>15</v>
      </c>
      <c r="E34" s="25">
        <v>9</v>
      </c>
      <c r="F34" s="26">
        <v>90</v>
      </c>
      <c r="G34" s="27">
        <v>113</v>
      </c>
      <c r="H34" s="28"/>
      <c r="I34" s="29"/>
      <c r="J34" s="29"/>
    </row>
    <row r="35" spans="1:10" x14ac:dyDescent="0.35">
      <c r="A35" s="23"/>
      <c r="B35" s="16" t="s">
        <v>21</v>
      </c>
      <c r="C35" s="23">
        <v>10</v>
      </c>
      <c r="D35" s="24">
        <v>13</v>
      </c>
      <c r="E35" s="25">
        <v>11</v>
      </c>
      <c r="F35" s="26">
        <v>86</v>
      </c>
      <c r="G35" s="27">
        <v>47</v>
      </c>
      <c r="H35" s="28"/>
      <c r="I35" s="29"/>
      <c r="J35" s="29"/>
    </row>
    <row r="36" spans="1:10" x14ac:dyDescent="0.35">
      <c r="A36" s="23"/>
      <c r="B36" s="16" t="s">
        <v>18</v>
      </c>
      <c r="C36" s="23">
        <v>9</v>
      </c>
      <c r="D36" s="24">
        <v>11</v>
      </c>
      <c r="E36" s="25"/>
      <c r="F36" s="26">
        <v>50</v>
      </c>
      <c r="G36" s="27"/>
      <c r="H36" s="28"/>
      <c r="I36" s="29"/>
      <c r="J36" s="29"/>
    </row>
    <row r="37" spans="1:10" x14ac:dyDescent="0.35">
      <c r="A37" s="23"/>
      <c r="B37" s="16" t="s">
        <v>25</v>
      </c>
      <c r="C37" s="23">
        <v>9</v>
      </c>
      <c r="D37" s="24">
        <v>11</v>
      </c>
      <c r="E37" s="25">
        <v>8</v>
      </c>
      <c r="F37" s="26">
        <v>134</v>
      </c>
      <c r="G37" s="27">
        <v>134</v>
      </c>
      <c r="H37" s="28"/>
      <c r="I37" s="29"/>
      <c r="J37" s="29"/>
    </row>
    <row r="38" spans="1:10" x14ac:dyDescent="0.35">
      <c r="A38" s="23"/>
      <c r="B38" s="16" t="s">
        <v>23</v>
      </c>
      <c r="C38" s="23"/>
      <c r="D38" s="24"/>
      <c r="E38" s="25">
        <v>9</v>
      </c>
      <c r="F38" s="26"/>
      <c r="G38" s="27"/>
      <c r="H38" s="28"/>
      <c r="I38" s="29"/>
      <c r="J38" s="29"/>
    </row>
    <row r="39" spans="1:10" x14ac:dyDescent="0.35">
      <c r="A39" s="23"/>
      <c r="B39" s="16" t="s">
        <v>37</v>
      </c>
      <c r="C39" s="23">
        <v>9</v>
      </c>
      <c r="D39" s="24"/>
      <c r="E39" s="25"/>
      <c r="F39" s="26">
        <v>86</v>
      </c>
      <c r="G39" s="27"/>
      <c r="H39" s="28"/>
      <c r="I39" s="29"/>
      <c r="J39" s="29"/>
    </row>
    <row r="40" spans="1:10" x14ac:dyDescent="0.35">
      <c r="A40" s="23"/>
      <c r="B40" s="16" t="s">
        <v>42</v>
      </c>
      <c r="C40" s="23"/>
      <c r="D40" s="24">
        <v>10</v>
      </c>
      <c r="E40" s="25"/>
      <c r="F40" s="26"/>
      <c r="G40" s="27"/>
      <c r="H40" s="28"/>
      <c r="I40" s="29"/>
      <c r="J40" s="29"/>
    </row>
    <row r="41" spans="1:10" x14ac:dyDescent="0.35">
      <c r="A41" s="23"/>
      <c r="B41" s="16" t="s">
        <v>38</v>
      </c>
      <c r="C41" s="23">
        <v>8</v>
      </c>
      <c r="D41" s="24"/>
      <c r="E41" s="25"/>
      <c r="F41" s="26">
        <v>75</v>
      </c>
      <c r="G41" s="27"/>
      <c r="H41" s="28"/>
      <c r="I41" s="29"/>
      <c r="J41" s="29"/>
    </row>
    <row r="42" spans="1:10" x14ac:dyDescent="0.35">
      <c r="A42" s="23"/>
      <c r="B42" s="16" t="s">
        <v>41</v>
      </c>
      <c r="C42" s="23">
        <v>8</v>
      </c>
      <c r="D42" s="24">
        <v>10</v>
      </c>
      <c r="E42" s="25"/>
      <c r="F42" s="26">
        <v>60</v>
      </c>
      <c r="G42" s="27"/>
      <c r="H42" s="28"/>
      <c r="I42" s="29"/>
      <c r="J42" s="29"/>
    </row>
    <row r="43" spans="1:10" x14ac:dyDescent="0.35">
      <c r="A43" s="23"/>
      <c r="B43" s="16" t="s">
        <v>19</v>
      </c>
      <c r="C43" s="23"/>
      <c r="D43" s="24">
        <v>9</v>
      </c>
      <c r="E43" s="25"/>
      <c r="F43" s="26"/>
      <c r="G43" s="31"/>
      <c r="H43" s="32"/>
      <c r="I43" s="29"/>
      <c r="J43" s="29"/>
    </row>
    <row r="44" spans="1:10" x14ac:dyDescent="0.35">
      <c r="A44" s="23"/>
      <c r="B44" s="16" t="s">
        <v>43</v>
      </c>
      <c r="C44" s="23"/>
      <c r="D44" s="24"/>
      <c r="E44" s="25">
        <v>8</v>
      </c>
      <c r="F44" s="26"/>
      <c r="G44" s="31"/>
      <c r="H44" s="32"/>
      <c r="I44" s="29"/>
      <c r="J44" s="29"/>
    </row>
    <row r="45" spans="1:10" ht="18.600000000000001" thickBot="1" x14ac:dyDescent="0.4">
      <c r="A45" s="23"/>
      <c r="B45" s="16"/>
      <c r="C45" s="23"/>
      <c r="D45" s="24"/>
      <c r="E45" s="25"/>
      <c r="F45" s="26"/>
      <c r="G45" s="31"/>
      <c r="H45" s="32"/>
      <c r="I45" s="29"/>
      <c r="J45" s="29"/>
    </row>
    <row r="46" spans="1:10" ht="18.600000000000001" thickBot="1" x14ac:dyDescent="0.4">
      <c r="A46" s="33"/>
      <c r="B46" s="34" t="s">
        <v>31</v>
      </c>
      <c r="C46" s="33"/>
      <c r="D46" s="35"/>
      <c r="E46" s="36"/>
      <c r="F46" s="37">
        <v>11326</v>
      </c>
      <c r="G46" s="38">
        <v>10748</v>
      </c>
      <c r="H46" s="36"/>
    </row>
  </sheetData>
  <sortState xmlns:xlrd2="http://schemas.microsoft.com/office/spreadsheetml/2017/richdata2" ref="A6:H15">
    <sortCondition descending="1" ref="H6:H15"/>
  </sortState>
  <mergeCells count="3">
    <mergeCell ref="C4:E4"/>
    <mergeCell ref="F4:G4"/>
    <mergeCell ref="A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D4E3-1679-4ABF-BF71-B73BE868A199}">
  <dimension ref="A2:L35"/>
  <sheetViews>
    <sheetView topLeftCell="A6" zoomScale="126" zoomScaleNormal="130" workbookViewId="0">
      <selection activeCell="P9" sqref="P9"/>
    </sheetView>
  </sheetViews>
  <sheetFormatPr defaultRowHeight="18" x14ac:dyDescent="0.35"/>
  <cols>
    <col min="1" max="1" width="29.77734375" style="3" bestFit="1" customWidth="1"/>
    <col min="2" max="2" width="12.77734375" style="3" bestFit="1" customWidth="1"/>
    <col min="3" max="3" width="21" style="3" bestFit="1" customWidth="1"/>
    <col min="4" max="4" width="9.5546875" style="3" bestFit="1" customWidth="1"/>
    <col min="5" max="5" width="21" style="3" bestFit="1" customWidth="1"/>
    <col min="6" max="6" width="10.88671875" style="83" customWidth="1"/>
    <col min="7" max="7" width="11.6640625" style="83" customWidth="1"/>
    <col min="8" max="8" width="6" hidden="1" customWidth="1"/>
    <col min="9" max="9" width="5" hidden="1" customWidth="1"/>
    <col min="10" max="10" width="12" style="71" hidden="1" customWidth="1"/>
    <col min="11" max="12" width="0" hidden="1" customWidth="1"/>
  </cols>
  <sheetData>
    <row r="2" spans="1:12" ht="21" x14ac:dyDescent="0.4">
      <c r="A2" s="106" t="s">
        <v>75</v>
      </c>
      <c r="B2" s="106"/>
      <c r="C2" s="106"/>
      <c r="D2" s="106"/>
      <c r="E2" s="106"/>
      <c r="F2" s="106"/>
      <c r="G2" s="106"/>
    </row>
    <row r="3" spans="1:12" ht="18.600000000000001" thickBot="1" x14ac:dyDescent="0.4"/>
    <row r="4" spans="1:12" ht="38.4" customHeight="1" thickBot="1" x14ac:dyDescent="0.4">
      <c r="A4" s="41"/>
      <c r="B4" s="107" t="s">
        <v>73</v>
      </c>
      <c r="C4" s="108"/>
      <c r="D4" s="108"/>
      <c r="E4" s="109"/>
      <c r="F4" s="110" t="s">
        <v>74</v>
      </c>
      <c r="G4" s="111"/>
    </row>
    <row r="5" spans="1:12" ht="18.600000000000001" thickBot="1" x14ac:dyDescent="0.4">
      <c r="A5" s="42" t="s">
        <v>46</v>
      </c>
      <c r="B5" s="43" t="s">
        <v>71</v>
      </c>
      <c r="C5" s="44" t="s">
        <v>44</v>
      </c>
      <c r="D5" s="53" t="s">
        <v>72</v>
      </c>
      <c r="E5" s="93" t="s">
        <v>44</v>
      </c>
      <c r="F5" s="84" t="s">
        <v>71</v>
      </c>
      <c r="G5" s="85" t="s">
        <v>72</v>
      </c>
    </row>
    <row r="6" spans="1:12" x14ac:dyDescent="0.35">
      <c r="A6" s="57" t="s">
        <v>47</v>
      </c>
      <c r="B6" s="45"/>
      <c r="C6" s="46"/>
      <c r="D6" s="54"/>
      <c r="E6" s="62"/>
      <c r="F6" s="86"/>
      <c r="G6" s="87"/>
    </row>
    <row r="7" spans="1:12" x14ac:dyDescent="0.35">
      <c r="A7" s="58" t="s">
        <v>28</v>
      </c>
      <c r="B7" s="47">
        <v>10.49</v>
      </c>
      <c r="C7" s="48" t="s">
        <v>0</v>
      </c>
      <c r="D7" s="55">
        <v>9.58</v>
      </c>
      <c r="E7" s="63" t="s">
        <v>18</v>
      </c>
      <c r="F7" s="95">
        <f>1/((I7/H7*B7)/60/60)</f>
        <v>34.31839847473784</v>
      </c>
      <c r="G7" s="88">
        <f>1/((I7/H7*D7)/60/60)</f>
        <v>37.578288100208773</v>
      </c>
      <c r="H7">
        <v>100</v>
      </c>
      <c r="I7">
        <v>1000</v>
      </c>
      <c r="J7" s="71">
        <f t="shared" ref="J7:J19" si="0">I7/H7</f>
        <v>10</v>
      </c>
    </row>
    <row r="8" spans="1:12" x14ac:dyDescent="0.35">
      <c r="A8" s="58" t="s">
        <v>50</v>
      </c>
      <c r="B8" s="47">
        <v>21.34</v>
      </c>
      <c r="C8" s="48" t="s">
        <v>0</v>
      </c>
      <c r="D8" s="55">
        <v>19.190000000000001</v>
      </c>
      <c r="E8" s="63" t="s">
        <v>18</v>
      </c>
      <c r="F8" s="95">
        <f t="shared" ref="F8:F9" si="1">1/((I8/H8*B8)/60/60)</f>
        <v>33.739456419868795</v>
      </c>
      <c r="G8" s="88">
        <f t="shared" ref="G8:G9" si="2">1/((I8/H8*D8)/60/60)</f>
        <v>37.519541427826994</v>
      </c>
      <c r="H8">
        <v>200</v>
      </c>
      <c r="I8">
        <v>1000</v>
      </c>
      <c r="J8" s="71">
        <f t="shared" si="0"/>
        <v>5</v>
      </c>
    </row>
    <row r="9" spans="1:12" x14ac:dyDescent="0.35">
      <c r="A9" s="58" t="s">
        <v>51</v>
      </c>
      <c r="B9" s="70">
        <v>47.6</v>
      </c>
      <c r="C9" s="48" t="s">
        <v>95</v>
      </c>
      <c r="D9" s="55">
        <v>43.03</v>
      </c>
      <c r="E9" s="63" t="s">
        <v>91</v>
      </c>
      <c r="F9" s="95">
        <f t="shared" si="1"/>
        <v>30.252100840336137</v>
      </c>
      <c r="G9" s="88">
        <f t="shared" si="2"/>
        <v>33.465024401580294</v>
      </c>
      <c r="H9">
        <v>400</v>
      </c>
      <c r="I9">
        <v>1000</v>
      </c>
      <c r="J9" s="71">
        <f t="shared" si="0"/>
        <v>2.5</v>
      </c>
    </row>
    <row r="10" spans="1:12" x14ac:dyDescent="0.35">
      <c r="A10" s="58" t="s">
        <v>52</v>
      </c>
      <c r="B10" s="72">
        <v>1.3113425925925925E-3</v>
      </c>
      <c r="C10" s="73" t="s">
        <v>98</v>
      </c>
      <c r="D10" s="74">
        <v>1.1678240740740739E-3</v>
      </c>
      <c r="E10" s="63" t="s">
        <v>21</v>
      </c>
      <c r="F10" s="95">
        <f>1/((I10/H10*K10)/60/60)</f>
        <v>25.419240953221536</v>
      </c>
      <c r="G10" s="88">
        <f>1/((I10/H10*L10)/60/60)</f>
        <v>28.543111992071356</v>
      </c>
      <c r="H10">
        <v>800</v>
      </c>
      <c r="I10">
        <v>1000</v>
      </c>
      <c r="J10" s="71">
        <f t="shared" si="0"/>
        <v>1.25</v>
      </c>
      <c r="K10">
        <f>1*60+53.3</f>
        <v>113.3</v>
      </c>
      <c r="L10">
        <f>1*60+40.9</f>
        <v>100.9</v>
      </c>
    </row>
    <row r="11" spans="1:12" x14ac:dyDescent="0.35">
      <c r="A11" s="58" t="s">
        <v>53</v>
      </c>
      <c r="B11" s="72">
        <v>2.6516203703703702E-3</v>
      </c>
      <c r="C11" s="73" t="s">
        <v>21</v>
      </c>
      <c r="D11" s="72">
        <v>2.3842592592592591E-3</v>
      </c>
      <c r="E11" s="63" t="s">
        <v>92</v>
      </c>
      <c r="F11" s="95">
        <f>1/((I11/H11*K11)/60/60)</f>
        <v>23.570493234395467</v>
      </c>
      <c r="G11" s="88">
        <f>1/((I11/H11*L11)/60/60)</f>
        <v>26.21359223300971</v>
      </c>
      <c r="H11">
        <v>1500</v>
      </c>
      <c r="I11">
        <v>1000</v>
      </c>
      <c r="J11" s="71">
        <f t="shared" si="0"/>
        <v>0.66666666666666663</v>
      </c>
      <c r="K11">
        <f>3*60+49.1</f>
        <v>229.1</v>
      </c>
      <c r="L11">
        <f>3*60+26</f>
        <v>206</v>
      </c>
    </row>
    <row r="12" spans="1:12" x14ac:dyDescent="0.35">
      <c r="A12" s="58" t="s">
        <v>29</v>
      </c>
      <c r="B12" s="72">
        <v>9.7245370370370367E-3</v>
      </c>
      <c r="C12" s="73" t="s">
        <v>94</v>
      </c>
      <c r="D12" s="74">
        <v>8.743055555555556E-3</v>
      </c>
      <c r="E12" s="63" t="s">
        <v>93</v>
      </c>
      <c r="F12" s="95">
        <f>1/((I12/H12*K12)/60/60)</f>
        <v>21.423470602237561</v>
      </c>
      <c r="G12" s="88">
        <f>1/((I12/H12*L12)/60/60)</f>
        <v>23.828435266084192</v>
      </c>
      <c r="H12">
        <v>5000</v>
      </c>
      <c r="I12">
        <v>1000</v>
      </c>
      <c r="J12" s="71">
        <f t="shared" si="0"/>
        <v>0.2</v>
      </c>
      <c r="K12">
        <f>14*60+0.2</f>
        <v>840.2</v>
      </c>
      <c r="L12">
        <f>12*60+35.4</f>
        <v>755.4</v>
      </c>
    </row>
    <row r="13" spans="1:12" x14ac:dyDescent="0.35">
      <c r="A13" s="58" t="s">
        <v>30</v>
      </c>
      <c r="B13" s="72">
        <v>2.0150810185185188E-2</v>
      </c>
      <c r="C13" s="73" t="s">
        <v>94</v>
      </c>
      <c r="D13" s="74">
        <v>1.818287037037037E-2</v>
      </c>
      <c r="E13" s="63" t="s">
        <v>93</v>
      </c>
      <c r="F13" s="95">
        <f>1/((I13/H13*K13)/60/60)</f>
        <v>20.67777139574957</v>
      </c>
      <c r="G13" s="88">
        <f>1/((I13/H13*L13)/60/60)</f>
        <v>22.915340547422023</v>
      </c>
      <c r="H13">
        <v>10000</v>
      </c>
      <c r="I13">
        <v>1000</v>
      </c>
      <c r="J13" s="71">
        <f t="shared" si="0"/>
        <v>0.1</v>
      </c>
      <c r="K13">
        <f>29*60+1</f>
        <v>1741</v>
      </c>
      <c r="L13">
        <f>26*60+11</f>
        <v>1571</v>
      </c>
    </row>
    <row r="14" spans="1:12" x14ac:dyDescent="0.35">
      <c r="A14" s="58" t="s">
        <v>54</v>
      </c>
      <c r="B14" s="47">
        <v>12.12</v>
      </c>
      <c r="C14" s="48" t="s">
        <v>100</v>
      </c>
      <c r="D14" s="61"/>
      <c r="E14" s="64"/>
      <c r="F14" s="95">
        <f t="shared" ref="F14" si="3">1/((I14/H14*B14)/60/60)</f>
        <v>29.702970297029704</v>
      </c>
      <c r="G14" s="89"/>
      <c r="H14">
        <v>100</v>
      </c>
      <c r="I14">
        <v>1000</v>
      </c>
      <c r="J14" s="71">
        <f t="shared" si="0"/>
        <v>10</v>
      </c>
    </row>
    <row r="15" spans="1:12" x14ac:dyDescent="0.35">
      <c r="A15" s="58" t="s">
        <v>55</v>
      </c>
      <c r="B15" s="61"/>
      <c r="C15" s="49"/>
      <c r="D15" s="82">
        <v>12.8</v>
      </c>
      <c r="E15" s="63" t="s">
        <v>0</v>
      </c>
      <c r="F15" s="96"/>
      <c r="G15" s="88">
        <f t="shared" ref="G15:G16" si="4">1/((I15/H15*D15)/60/60)</f>
        <v>30.937499999999993</v>
      </c>
      <c r="H15">
        <v>110</v>
      </c>
      <c r="I15">
        <v>1000</v>
      </c>
      <c r="J15" s="71">
        <f t="shared" si="0"/>
        <v>9.0909090909090917</v>
      </c>
    </row>
    <row r="16" spans="1:12" x14ac:dyDescent="0.35">
      <c r="A16" s="58" t="s">
        <v>56</v>
      </c>
      <c r="B16" s="47">
        <v>50.68</v>
      </c>
      <c r="C16" s="48" t="s">
        <v>0</v>
      </c>
      <c r="D16" s="82">
        <v>45.94</v>
      </c>
      <c r="E16" s="63" t="s">
        <v>38</v>
      </c>
      <c r="F16" s="95">
        <f t="shared" ref="F16" si="5">1/((I16/H16*B16)/60/60)</f>
        <v>28.413575374901342</v>
      </c>
      <c r="G16" s="88">
        <f t="shared" si="4"/>
        <v>31.345232912494563</v>
      </c>
      <c r="H16">
        <v>400</v>
      </c>
      <c r="I16">
        <v>1000</v>
      </c>
      <c r="J16" s="71">
        <f t="shared" si="0"/>
        <v>2.5</v>
      </c>
    </row>
    <row r="17" spans="1:12" x14ac:dyDescent="0.35">
      <c r="A17" s="58" t="s">
        <v>99</v>
      </c>
      <c r="B17" s="72">
        <v>6.0682870370370378E-3</v>
      </c>
      <c r="C17" s="73" t="s">
        <v>21</v>
      </c>
      <c r="D17" s="74">
        <v>5.4641203703703701E-3</v>
      </c>
      <c r="E17" s="75" t="s">
        <v>94</v>
      </c>
      <c r="F17" s="95">
        <f>1/((I17/H17*K17)/60/60)</f>
        <v>20.598893763112724</v>
      </c>
      <c r="G17" s="88">
        <f>1/((I17/H17*L17)/60/60)</f>
        <v>22.876509214149543</v>
      </c>
      <c r="H17">
        <v>3000</v>
      </c>
      <c r="I17">
        <v>1000</v>
      </c>
      <c r="J17" s="71">
        <f t="shared" si="0"/>
        <v>0.33333333333333331</v>
      </c>
      <c r="K17">
        <f>8*60+44.3</f>
        <v>524.29999999999995</v>
      </c>
      <c r="L17">
        <f>7*60+52.1</f>
        <v>472.1</v>
      </c>
    </row>
    <row r="18" spans="1:12" x14ac:dyDescent="0.35">
      <c r="A18" s="58" t="s">
        <v>57</v>
      </c>
      <c r="B18" s="47">
        <v>40.82</v>
      </c>
      <c r="C18" s="48" t="s">
        <v>0</v>
      </c>
      <c r="D18" s="55">
        <v>36.840000000000003</v>
      </c>
      <c r="E18" s="63" t="s">
        <v>18</v>
      </c>
      <c r="F18" s="95">
        <f t="shared" ref="F18" si="6">1/((I18/H18*B18)/60/60)</f>
        <v>35.276825085742281</v>
      </c>
      <c r="G18" s="88">
        <f t="shared" ref="G18" si="7">1/((I18/H18*D18)/60/60)</f>
        <v>39.087947882736152</v>
      </c>
      <c r="H18">
        <v>400</v>
      </c>
      <c r="I18">
        <v>1000</v>
      </c>
      <c r="J18" s="71">
        <f t="shared" si="0"/>
        <v>2.5</v>
      </c>
    </row>
    <row r="19" spans="1:12" x14ac:dyDescent="0.35">
      <c r="A19" s="58" t="s">
        <v>58</v>
      </c>
      <c r="B19" s="72">
        <v>2.259259259259259E-3</v>
      </c>
      <c r="C19" s="73" t="s">
        <v>96</v>
      </c>
      <c r="D19" s="74">
        <v>2.0173611111111108E-3</v>
      </c>
      <c r="E19" s="75" t="s">
        <v>0</v>
      </c>
      <c r="F19" s="95">
        <f>1/((I19/H19*K19)/60/60)</f>
        <v>29.508196721311478</v>
      </c>
      <c r="G19" s="88">
        <f>1/((I19/H19*L19)/60/60)</f>
        <v>33.04647160068847</v>
      </c>
      <c r="H19">
        <v>1600</v>
      </c>
      <c r="I19">
        <v>1000</v>
      </c>
      <c r="J19" s="71">
        <f t="shared" si="0"/>
        <v>0.625</v>
      </c>
      <c r="K19">
        <f>3*60+15.2</f>
        <v>195.2</v>
      </c>
      <c r="L19">
        <f>2*60+54.3</f>
        <v>174.3</v>
      </c>
    </row>
    <row r="20" spans="1:12" x14ac:dyDescent="0.35">
      <c r="A20" s="59"/>
      <c r="B20" s="76"/>
      <c r="C20" s="77"/>
      <c r="D20" s="78"/>
      <c r="E20" s="79"/>
      <c r="F20" s="97"/>
      <c r="G20" s="90"/>
      <c r="I20">
        <v>1000</v>
      </c>
    </row>
    <row r="21" spans="1:12" x14ac:dyDescent="0.35">
      <c r="A21" s="58" t="s">
        <v>59</v>
      </c>
      <c r="B21" s="72">
        <v>1.5513888888888888E-3</v>
      </c>
      <c r="C21" s="73" t="s">
        <v>21</v>
      </c>
      <c r="D21" s="72">
        <v>1.3929398148148147E-3</v>
      </c>
      <c r="E21" s="75" t="s">
        <v>21</v>
      </c>
      <c r="F21" s="95">
        <f>1/((I21/H21*K21)/60/60)</f>
        <v>18.893283582089552</v>
      </c>
      <c r="G21" s="88">
        <f>1/((I21/H21*L21)/60/60)</f>
        <v>20.995438838977197</v>
      </c>
      <c r="H21">
        <v>42195</v>
      </c>
      <c r="I21">
        <v>1000</v>
      </c>
      <c r="K21">
        <f>2*60*60+14*60</f>
        <v>8040</v>
      </c>
      <c r="L21">
        <f>2*60*60+35</f>
        <v>7235</v>
      </c>
    </row>
    <row r="22" spans="1:12" x14ac:dyDescent="0.35">
      <c r="A22" s="58" t="s">
        <v>60</v>
      </c>
      <c r="B22" s="74">
        <v>9.6631944444444445E-4</v>
      </c>
      <c r="C22" s="73" t="s">
        <v>1</v>
      </c>
      <c r="D22" s="74">
        <v>8.8425925925925922E-4</v>
      </c>
      <c r="E22" s="75" t="s">
        <v>4</v>
      </c>
      <c r="F22" s="95">
        <f>1/((I22/H22*K22)/60/60)</f>
        <v>14.316961622588982</v>
      </c>
      <c r="G22" s="88">
        <f>1/((I22/H22*L22)/60/60)</f>
        <v>15.652173913043477</v>
      </c>
      <c r="H22">
        <v>20000</v>
      </c>
      <c r="I22">
        <v>1000</v>
      </c>
      <c r="K22">
        <f>60*60+23*60+49</f>
        <v>5029</v>
      </c>
      <c r="L22">
        <f>60*60+16*60+40</f>
        <v>4600</v>
      </c>
    </row>
    <row r="23" spans="1:12" x14ac:dyDescent="0.35">
      <c r="A23" s="58" t="s">
        <v>61</v>
      </c>
      <c r="B23" s="80"/>
      <c r="C23" s="81"/>
      <c r="D23" s="74">
        <v>2.4571759259259256E-3</v>
      </c>
      <c r="E23" s="75" t="s">
        <v>6</v>
      </c>
      <c r="F23" s="96"/>
      <c r="G23" s="88">
        <f>1/((I23/H23*L23)/60/60)</f>
        <v>14.117647058823529</v>
      </c>
      <c r="H23">
        <v>50000</v>
      </c>
      <c r="I23">
        <v>1000</v>
      </c>
      <c r="L23">
        <f>3*60*60+32*60+30</f>
        <v>12750</v>
      </c>
    </row>
    <row r="24" spans="1:12" x14ac:dyDescent="0.35">
      <c r="A24" s="59" t="s">
        <v>48</v>
      </c>
      <c r="B24" s="50"/>
      <c r="C24" s="51"/>
      <c r="D24" s="56"/>
      <c r="E24" s="65"/>
      <c r="F24" s="97"/>
      <c r="G24" s="90"/>
    </row>
    <row r="25" spans="1:12" x14ac:dyDescent="0.35">
      <c r="A25" s="58" t="s">
        <v>62</v>
      </c>
      <c r="B25" s="47" t="s">
        <v>87</v>
      </c>
      <c r="C25" s="48" t="s">
        <v>96</v>
      </c>
      <c r="D25" s="55" t="s">
        <v>78</v>
      </c>
      <c r="E25" s="63" t="s">
        <v>0</v>
      </c>
      <c r="F25" s="95"/>
      <c r="G25" s="88"/>
    </row>
    <row r="26" spans="1:12" x14ac:dyDescent="0.35">
      <c r="A26" s="58" t="s">
        <v>63</v>
      </c>
      <c r="B26" s="47" t="s">
        <v>88</v>
      </c>
      <c r="C26" s="48" t="s">
        <v>101</v>
      </c>
      <c r="D26" s="55" t="s">
        <v>79</v>
      </c>
      <c r="E26" s="63" t="s">
        <v>32</v>
      </c>
      <c r="F26" s="95"/>
      <c r="G26" s="88"/>
    </row>
    <row r="27" spans="1:12" x14ac:dyDescent="0.35">
      <c r="A27" s="58" t="s">
        <v>64</v>
      </c>
      <c r="B27" s="47" t="s">
        <v>85</v>
      </c>
      <c r="C27" s="48" t="s">
        <v>102</v>
      </c>
      <c r="D27" s="55" t="s">
        <v>76</v>
      </c>
      <c r="E27" s="63" t="s">
        <v>14</v>
      </c>
      <c r="F27" s="95"/>
      <c r="G27" s="88"/>
    </row>
    <row r="28" spans="1:12" x14ac:dyDescent="0.35">
      <c r="A28" s="58" t="s">
        <v>65</v>
      </c>
      <c r="B28" s="47" t="s">
        <v>86</v>
      </c>
      <c r="C28" s="48" t="s">
        <v>2</v>
      </c>
      <c r="D28" s="55" t="s">
        <v>77</v>
      </c>
      <c r="E28" s="63" t="s">
        <v>25</v>
      </c>
      <c r="F28" s="95"/>
      <c r="G28" s="88"/>
    </row>
    <row r="29" spans="1:12" x14ac:dyDescent="0.35">
      <c r="A29" s="58" t="s">
        <v>80</v>
      </c>
      <c r="B29" s="47" t="s">
        <v>89</v>
      </c>
      <c r="C29" s="48" t="s">
        <v>96</v>
      </c>
      <c r="D29" s="55" t="s">
        <v>81</v>
      </c>
      <c r="E29" s="63" t="s">
        <v>0</v>
      </c>
      <c r="F29" s="95"/>
      <c r="G29" s="88"/>
    </row>
    <row r="30" spans="1:12" x14ac:dyDescent="0.35">
      <c r="A30" s="58" t="s">
        <v>66</v>
      </c>
      <c r="B30" s="47" t="s">
        <v>90</v>
      </c>
      <c r="C30" s="48" t="s">
        <v>95</v>
      </c>
      <c r="D30" s="55" t="s">
        <v>82</v>
      </c>
      <c r="E30" s="63" t="s">
        <v>95</v>
      </c>
      <c r="F30" s="95"/>
      <c r="G30" s="88"/>
    </row>
    <row r="31" spans="1:12" x14ac:dyDescent="0.35">
      <c r="A31" s="58" t="s">
        <v>67</v>
      </c>
      <c r="B31" s="47">
        <v>72.25</v>
      </c>
      <c r="C31" s="48" t="s">
        <v>98</v>
      </c>
      <c r="D31" s="55" t="s">
        <v>84</v>
      </c>
      <c r="E31" s="63" t="s">
        <v>20</v>
      </c>
      <c r="F31" s="95"/>
      <c r="G31" s="88"/>
    </row>
    <row r="32" spans="1:12" x14ac:dyDescent="0.35">
      <c r="A32" s="58" t="s">
        <v>68</v>
      </c>
      <c r="B32" s="47">
        <v>82.98</v>
      </c>
      <c r="C32" s="48" t="s">
        <v>22</v>
      </c>
      <c r="D32" s="55" t="s">
        <v>83</v>
      </c>
      <c r="E32" s="63" t="s">
        <v>96</v>
      </c>
      <c r="F32" s="95"/>
      <c r="G32" s="88"/>
    </row>
    <row r="33" spans="1:7" x14ac:dyDescent="0.35">
      <c r="A33" s="59" t="s">
        <v>49</v>
      </c>
      <c r="B33" s="50"/>
      <c r="C33" s="51"/>
      <c r="D33" s="56"/>
      <c r="E33" s="65"/>
      <c r="F33" s="97"/>
      <c r="G33" s="90"/>
    </row>
    <row r="34" spans="1:7" ht="18.600000000000001" thickBot="1" x14ac:dyDescent="0.4">
      <c r="A34" s="58" t="s">
        <v>69</v>
      </c>
      <c r="B34" s="68" t="s">
        <v>103</v>
      </c>
      <c r="C34" s="48" t="s">
        <v>0</v>
      </c>
      <c r="D34" s="66"/>
      <c r="E34" s="64"/>
      <c r="F34" s="98"/>
      <c r="G34" s="91"/>
    </row>
    <row r="35" spans="1:7" ht="18.600000000000001" thickBot="1" x14ac:dyDescent="0.4">
      <c r="A35" s="60" t="s">
        <v>70</v>
      </c>
      <c r="B35" s="67"/>
      <c r="C35" s="52"/>
      <c r="D35" s="69">
        <v>9126</v>
      </c>
      <c r="E35" s="94" t="s">
        <v>6</v>
      </c>
      <c r="F35" s="99"/>
      <c r="G35" s="92"/>
    </row>
  </sheetData>
  <mergeCells count="3">
    <mergeCell ref="A2:G2"/>
    <mergeCell ref="B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BEA6-A885-446E-AE89-FF4D49BB4692}">
  <dimension ref="A1"/>
  <sheetViews>
    <sheetView workbookViewId="0">
      <selection activeCell="D3" sqref="D3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medailí</vt:lpstr>
      <vt:lpstr>Atletika</vt:lpstr>
      <vt:lpstr>Průměrná rychlost atletů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Belák</dc:creator>
  <cp:lastModifiedBy>Martin Belák</cp:lastModifiedBy>
  <dcterms:created xsi:type="dcterms:W3CDTF">2024-03-25T09:49:51Z</dcterms:created>
  <dcterms:modified xsi:type="dcterms:W3CDTF">2024-04-05T09:46:59Z</dcterms:modified>
</cp:coreProperties>
</file>